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2" sheetId="1" r:id="rId1"/>
  </sheets>
  <definedNames>
    <definedName name="_xlnm.Print_Area" localSheetId="0">Лист2!$A$1:$E$96</definedName>
  </definedNames>
  <calcPr calcId="144525" concurrentCalc="0" concurrentManualCount="1"/>
</workbook>
</file>

<file path=xl/calcChain.xml><?xml version="1.0" encoding="utf-8"?>
<calcChain xmlns="http://schemas.openxmlformats.org/spreadsheetml/2006/main">
  <c r="D43" i="1" l="1"/>
  <c r="D85" i="1"/>
  <c r="D67" i="1"/>
  <c r="D66" i="1"/>
  <c r="D65" i="1"/>
  <c r="D64" i="1"/>
  <c r="D63" i="1"/>
  <c r="D60" i="1"/>
  <c r="D59" i="1"/>
  <c r="D58" i="1"/>
  <c r="D57" i="1"/>
  <c r="D56" i="1"/>
  <c r="D27" i="1"/>
  <c r="D26" i="1"/>
  <c r="D25" i="1"/>
  <c r="D23" i="1"/>
  <c r="D24" i="1"/>
  <c r="D45" i="1"/>
  <c r="D19" i="1"/>
  <c r="D16" i="1"/>
  <c r="D15" i="1"/>
  <c r="D13" i="1"/>
  <c r="D11" i="1"/>
  <c r="D10" i="1"/>
  <c r="D9" i="1"/>
  <c r="D8" i="1"/>
  <c r="D51" i="1"/>
  <c r="D50" i="1"/>
  <c r="D48" i="1"/>
  <c r="D49" i="1"/>
  <c r="D29" i="1"/>
  <c r="D30" i="1"/>
  <c r="D84" i="1"/>
  <c r="D83" i="1"/>
  <c r="D82" i="1"/>
  <c r="C82" i="1"/>
  <c r="D81" i="1"/>
  <c r="D88" i="1"/>
  <c r="C88" i="1"/>
  <c r="D89" i="1"/>
  <c r="C89" i="1"/>
  <c r="D31" i="1"/>
  <c r="D32" i="1"/>
  <c r="D40" i="1"/>
  <c r="D41" i="1"/>
  <c r="D38" i="1"/>
  <c r="D39" i="1"/>
  <c r="D37" i="1"/>
  <c r="D36" i="1"/>
  <c r="D94" i="1"/>
  <c r="D92" i="1"/>
  <c r="C92" i="1"/>
  <c r="D79" i="1"/>
  <c r="C79" i="1"/>
  <c r="D78" i="1"/>
  <c r="C78" i="1"/>
  <c r="D77" i="1"/>
  <c r="D76" i="1"/>
  <c r="D75" i="1"/>
  <c r="D74" i="1"/>
  <c r="D73" i="1"/>
  <c r="D72" i="1"/>
  <c r="D70" i="1"/>
  <c r="D69" i="1"/>
  <c r="D35" i="1"/>
  <c r="D34" i="1"/>
  <c r="D5" i="1"/>
  <c r="D6" i="1"/>
  <c r="D4" i="1"/>
  <c r="D44" i="1"/>
  <c r="D46" i="1"/>
</calcChain>
</file>

<file path=xl/sharedStrings.xml><?xml version="1.0" encoding="utf-8"?>
<sst xmlns="http://schemas.openxmlformats.org/spreadsheetml/2006/main" count="211" uniqueCount="185">
  <si>
    <t>Наименование показателей</t>
  </si>
  <si>
    <t xml:space="preserve"> январь-июнь 2025 года</t>
  </si>
  <si>
    <t>в % к      январю-июню 2024 года</t>
  </si>
  <si>
    <t>Примечание</t>
  </si>
  <si>
    <t>1.</t>
  </si>
  <si>
    <t>Структура населения</t>
  </si>
  <si>
    <t>1.1.</t>
  </si>
  <si>
    <t>Численность населения на 01.01.2025</t>
  </si>
  <si>
    <t>1.2.</t>
  </si>
  <si>
    <r>
      <t>Уровень официально зарегистрированной безработицы,%</t>
    </r>
    <r>
      <rPr>
        <b/>
        <sz val="9"/>
        <rFont val="Arial Cyr"/>
      </rPr>
      <t>*</t>
    </r>
  </si>
  <si>
    <t>1.3.</t>
  </si>
  <si>
    <t>Численность занятых в экономике, тыс.чел.</t>
  </si>
  <si>
    <t>2.</t>
  </si>
  <si>
    <t>Показатели доходов населения</t>
  </si>
  <si>
    <t>2.1.</t>
  </si>
  <si>
    <t>Среднемесячная заработная плата по полному кругу предприятий, руб.</t>
  </si>
  <si>
    <t>2.2.</t>
  </si>
  <si>
    <t>Среднемесячная заработная плата работников бюджетной сферы, руб.</t>
  </si>
  <si>
    <t>2.3.</t>
  </si>
  <si>
    <t>Общий фонд оплаты труда (для расчета среднемесячной заработной платы), млн. руб.</t>
  </si>
  <si>
    <t>2.4.</t>
  </si>
  <si>
    <t>Среднесписочная численность работников, чел. (для расчета среднемесячной заработной платы)</t>
  </si>
  <si>
    <t>2.5.</t>
  </si>
  <si>
    <t>Просроченная задолженность по заработной плате на конец отчетного периода всего, млн. руб.</t>
  </si>
  <si>
    <t>2.6.</t>
  </si>
  <si>
    <t>Средний душевой доход, руб.</t>
  </si>
  <si>
    <t>3.</t>
  </si>
  <si>
    <t>Промышленность и сельское хозяйство</t>
  </si>
  <si>
    <t>3.1.</t>
  </si>
  <si>
    <t>Объем отгруженных товаров собственного производства,  выполненных работ и услуг собственными силами организаций по  видам экономической деятельности: добыча полезных ископаемых, обрабатывающие отрасли, производство и распределение электроэнергии, газа и  воды, млн. руб.</t>
  </si>
  <si>
    <t>3.2.</t>
  </si>
  <si>
    <t>Индекс промышленного производства,%</t>
  </si>
  <si>
    <t>X</t>
  </si>
  <si>
    <t>3.3.</t>
  </si>
  <si>
    <t xml:space="preserve"> В том числе из общего объема отгруженных товаров:                                                                      добыча полезных ископаемых, млн. руб.</t>
  </si>
  <si>
    <t>3.4.</t>
  </si>
  <si>
    <t>Индекс производства,%</t>
  </si>
  <si>
    <t>3.5.</t>
  </si>
  <si>
    <t>обрабатывающие отрасли, млн.руб.</t>
  </si>
  <si>
    <t>3.6.</t>
  </si>
  <si>
    <t>производство и распределение электроэнергии, газа и  воды, млн. руб.</t>
  </si>
  <si>
    <t>3.7.</t>
  </si>
  <si>
    <t>3.8.</t>
  </si>
  <si>
    <t>Объем производства продукции сельского хозяйства (во всех категориях хозяйств), млн. руб.</t>
  </si>
  <si>
    <t>3.9.</t>
  </si>
  <si>
    <t>Индекс производства продукции сельского хозяйства,%</t>
  </si>
  <si>
    <t>3.10.</t>
  </si>
  <si>
    <t>Производство молока во всех категориях хозяйств, тонн</t>
  </si>
  <si>
    <t>3.11.</t>
  </si>
  <si>
    <t xml:space="preserve">Надой молока на 1 корову, кг </t>
  </si>
  <si>
    <t>3.12.</t>
  </si>
  <si>
    <t>Производство мяса на убой в живом весе во всех категориях хозяйств, тонн</t>
  </si>
  <si>
    <t>4.</t>
  </si>
  <si>
    <t>Строительство и транспорт</t>
  </si>
  <si>
    <t>4.1.</t>
  </si>
  <si>
    <t>Объем выполненных работ  по виду деятельности "строительство", млн. руб.</t>
  </si>
  <si>
    <t>4.2.</t>
  </si>
  <si>
    <t>Индекс производства по виду деятельности "строительство",%</t>
  </si>
  <si>
    <t>4.3.</t>
  </si>
  <si>
    <t>Перевезено грузов автомобильным траспортом, тыс. тонн</t>
  </si>
  <si>
    <t>4.4.</t>
  </si>
  <si>
    <t>Перевезено пассажиров автомобильным транспортом, тыс. чел.</t>
  </si>
  <si>
    <t>5.</t>
  </si>
  <si>
    <t>Торговля и услуги</t>
  </si>
  <si>
    <t>5.1.</t>
  </si>
  <si>
    <t>Оборот розничной торговли, млн. руб.</t>
  </si>
  <si>
    <t>5.2.</t>
  </si>
  <si>
    <t>Индекс физического объема оборота розничной торговли,%</t>
  </si>
  <si>
    <t>5.3.</t>
  </si>
  <si>
    <t>Оборот общественного питания, млн. руб.</t>
  </si>
  <si>
    <t>5.4.</t>
  </si>
  <si>
    <t>Индекс физического объема оборота общественного питания,%</t>
  </si>
  <si>
    <t>5.5.</t>
  </si>
  <si>
    <t>Объем платных услуг населению , млн. руб.</t>
  </si>
  <si>
    <t>5.6.</t>
  </si>
  <si>
    <t>Индекс физического объема платных услуг, %</t>
  </si>
  <si>
    <t>5.7.</t>
  </si>
  <si>
    <t>в том числе объем бытовых услуг, млн. руб.</t>
  </si>
  <si>
    <t>5.8.</t>
  </si>
  <si>
    <t>Индекс физического объема бытовых услуг,%</t>
  </si>
  <si>
    <t>6.</t>
  </si>
  <si>
    <t>Малое предпринимательство</t>
  </si>
  <si>
    <t>6.1.</t>
  </si>
  <si>
    <t>Доля малого бизнеса в общем объеме выпуска товаров, работ и услуг, %*</t>
  </si>
  <si>
    <t>6.2.</t>
  </si>
  <si>
    <t>Количество малых предприятий, ед.</t>
  </si>
  <si>
    <t>6.3.</t>
  </si>
  <si>
    <t>Численность занятых на малых предприятиях,  чел.</t>
  </si>
  <si>
    <t>6.4.</t>
  </si>
  <si>
    <t>Численность индивидуальных предпринимателей, чел.</t>
  </si>
  <si>
    <t>7.</t>
  </si>
  <si>
    <t>Инвестиционная деятельность</t>
  </si>
  <si>
    <t>7.1.</t>
  </si>
  <si>
    <t>Объем инвестиций в основной капитал за счет всех источников финансирования, млн. руб.</t>
  </si>
  <si>
    <t>7.2.</t>
  </si>
  <si>
    <t>Индекс объема инвестиций,%</t>
  </si>
  <si>
    <t>7.3.</t>
  </si>
  <si>
    <t>в том числе инвестиции за счет средств бюджетов всех уровней, млн. руб.</t>
  </si>
  <si>
    <t>7.4.</t>
  </si>
  <si>
    <t>8.</t>
  </si>
  <si>
    <t>Туризм</t>
  </si>
  <si>
    <t>8.1.</t>
  </si>
  <si>
    <t xml:space="preserve">Количество сформированных в муниципальных районах участков под туристско-рекреационные объекты, ед. </t>
  </si>
  <si>
    <t>8.2.</t>
  </si>
  <si>
    <t xml:space="preserve">Количество вновь построенных и реконструированных объектов туристской инфраструктуры, ед. </t>
  </si>
  <si>
    <t>9.</t>
  </si>
  <si>
    <t>Финансы предприятий</t>
  </si>
  <si>
    <t>9.1.</t>
  </si>
  <si>
    <t>Прибыль прибыльных предприятий, организаций,  млн. руб.</t>
  </si>
  <si>
    <t>9.1.1.</t>
  </si>
  <si>
    <t>в т.ч. сельскохозяйственных предприятий, млн. руб.</t>
  </si>
  <si>
    <t>9.1.2.</t>
  </si>
  <si>
    <t>промышленных предприятий, млн. руб.</t>
  </si>
  <si>
    <t>9.2.</t>
  </si>
  <si>
    <t>Удельный вес прибыльных предприятий, всего, %*</t>
  </si>
  <si>
    <t>9.3.</t>
  </si>
  <si>
    <t>Убытки предприятий, организаций, млн. руб.</t>
  </si>
  <si>
    <t>9.3.1.</t>
  </si>
  <si>
    <t>в том числе в: промышленности</t>
  </si>
  <si>
    <t>9.3.2.</t>
  </si>
  <si>
    <t xml:space="preserve">                        сельском хозяйстве</t>
  </si>
  <si>
    <t>9.3.3.</t>
  </si>
  <si>
    <t xml:space="preserve">                        ЖКХ</t>
  </si>
  <si>
    <t>9.4.</t>
  </si>
  <si>
    <t>Кредиторская задолженность всего, млн.руб.</t>
  </si>
  <si>
    <t>9.4.1.</t>
  </si>
  <si>
    <t>из нее просроченная кредиторская задолженность, млн. руб.</t>
  </si>
  <si>
    <t>9.5.</t>
  </si>
  <si>
    <t xml:space="preserve">Дебиторская задолженность всего, млн.руб. </t>
  </si>
  <si>
    <t>9.5.1.</t>
  </si>
  <si>
    <t>из нее просроченная дебиторская задолженность, млн. руб.</t>
  </si>
  <si>
    <t>10.</t>
  </si>
  <si>
    <t xml:space="preserve">Консолидированный муниципальный бюджет </t>
  </si>
  <si>
    <t>10.1.</t>
  </si>
  <si>
    <t>Доходы бюджета -всего, млн. руб.</t>
  </si>
  <si>
    <t>10.2.</t>
  </si>
  <si>
    <t>в т.ч. собственные доходы, включая безвозмездные поступления, кроме субвенций, млн. руб.</t>
  </si>
  <si>
    <t>из них:</t>
  </si>
  <si>
    <t>10.2.1.</t>
  </si>
  <si>
    <t>налоговые и неналоговые доходы, млн. руб.</t>
  </si>
  <si>
    <t>Расходы бюджета-всего, млн. руб.,                                       в том числе на:</t>
  </si>
  <si>
    <t>ЖКХ</t>
  </si>
  <si>
    <t>10.2.2.</t>
  </si>
  <si>
    <t>образование</t>
  </si>
  <si>
    <t>10.2.3.</t>
  </si>
  <si>
    <t>культуру</t>
  </si>
  <si>
    <t>10.2.4.</t>
  </si>
  <si>
    <t>муниципальное управление</t>
  </si>
  <si>
    <t>10.3.</t>
  </si>
  <si>
    <t>Бюджетная обеспеченность (доходы муниципального бюджета  в расчете на 1 жителя), руб. на чел.</t>
  </si>
  <si>
    <t>10.4.</t>
  </si>
  <si>
    <t>в т.ч. налоговыми и неналоговыми доходами, руб. на чел.</t>
  </si>
  <si>
    <t>11.</t>
  </si>
  <si>
    <t>Жилье и его доступность</t>
  </si>
  <si>
    <t>11.1.</t>
  </si>
  <si>
    <t>Общая площадь жилого фонда, кв.м.</t>
  </si>
  <si>
    <t>11.2.</t>
  </si>
  <si>
    <t>Обеспеченность жильем (общая площадь жилищного фонда муниципального образования  в расчете на 1 жителя), кв. м. на чел.</t>
  </si>
  <si>
    <t>11.3.</t>
  </si>
  <si>
    <t>Количество граждан, стоящих в очереди на получение социального жилья, чел.</t>
  </si>
  <si>
    <t>11.4.</t>
  </si>
  <si>
    <t>Ввод жилья за счет всех источников финасирования, кв. м. общей площади</t>
  </si>
  <si>
    <t>11.5.</t>
  </si>
  <si>
    <t>Численность населения, получившего государственную  и муниципальную поддержку на строительство, приобретение жилья, чел.</t>
  </si>
  <si>
    <t>12.</t>
  </si>
  <si>
    <t>Социальная сфера</t>
  </si>
  <si>
    <t>12.1.</t>
  </si>
  <si>
    <t>Число детей, умерших в возрасте до 1 года, на 1000 родившихся живыми, чел.</t>
  </si>
  <si>
    <t>12.2.</t>
  </si>
  <si>
    <t>Охват работающего населения   профилактическими осмотрами,%*</t>
  </si>
  <si>
    <t>12.3.</t>
  </si>
  <si>
    <t>Охват детей диспансерным наблюдением, %*</t>
  </si>
  <si>
    <t>12.4.</t>
  </si>
  <si>
    <t>Доступность дошкольного образования (отношение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образования, %*</t>
  </si>
  <si>
    <t>12.5.</t>
  </si>
  <si>
    <t>Доля детей-сирот и детей, оставшихся без попечения родителей, устроенных в семьи из числа выявленных, %*</t>
  </si>
  <si>
    <t>12.6.</t>
  </si>
  <si>
    <t>Доля малоимущих граждан, зарегистрированных в органах социальной защиты,%*</t>
  </si>
  <si>
    <t>12.7.</t>
  </si>
  <si>
    <t>Количество  человек, нуждающихся в стационарном обслуживании в учреждениях социальной защиты, чел.</t>
  </si>
  <si>
    <t>12.8.</t>
  </si>
  <si>
    <t>Сумма выплат социальной помощи на 1 получателя, руб.</t>
  </si>
  <si>
    <t>* Динамика показателей в процентном  измерении  (удельный вес, доля), рассчитывается как разность этих показателей  в отчетном и предыдущем году</t>
  </si>
  <si>
    <t>х</t>
  </si>
  <si>
    <t xml:space="preserve"> ОСНОВНЫЕ ПОКАЗАТЕЛИ СОЦИАЛЬНО-ЭКОНОМИЧЕСКОГО РАЗВИТИЯ
ЗДВИНСКОГО РАЙОНА НОВОСИБИРСКОЙ ОБЛАСТИ
 (по полному кругу предприятий включая малое предпринимательство, индивидуальных предпринимателей, КФХ И ЛПХ)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</si>
</sst>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theme="1"/>
      <name val="Arial Cy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0"/>
      <name val="Arial Cyr"/>
    </font>
    <font>
      <sz val="9"/>
      <name val="Arial Cyr"/>
    </font>
    <font>
      <sz val="10"/>
      <name val="Arial Cyr"/>
    </font>
    <font>
      <b/>
      <u/>
      <sz val="9"/>
      <name val="Arial Cyr"/>
    </font>
    <font>
      <sz val="8"/>
      <name val="Arial Cyr"/>
    </font>
    <font>
      <b/>
      <sz val="9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0" borderId="0" xfId="0" applyFont="1"/>
    <xf numFmtId="0" fontId="3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49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49" fontId="5" fillId="0" borderId="0" xfId="0" applyNumberFormat="1" applyFont="1"/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/>
    <xf numFmtId="0" fontId="5" fillId="0" borderId="2" xfId="0" applyFont="1" applyBorder="1" applyAlignment="1">
      <alignment horizontal="right"/>
    </xf>
    <xf numFmtId="164" fontId="6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164" fontId="0" fillId="0" borderId="0" xfId="0" applyNumberFormat="1"/>
    <xf numFmtId="164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96"/>
  <sheetViews>
    <sheetView tabSelected="1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O46" sqref="O46"/>
    </sheetView>
  </sheetViews>
  <sheetFormatPr defaultColWidth="8.85546875" defaultRowHeight="12.75" customHeight="1" x14ac:dyDescent="0.2"/>
  <cols>
    <col min="1" max="1" width="5.42578125" style="1" customWidth="1"/>
    <col min="2" max="2" width="45" style="1" customWidth="1"/>
    <col min="3" max="3" width="14.28515625" style="1" customWidth="1"/>
    <col min="4" max="4" width="12.28515625" style="1" customWidth="1"/>
    <col min="5" max="5" width="12.140625" style="1" customWidth="1"/>
    <col min="6" max="257" width="8.85546875" style="1" customWidth="1"/>
  </cols>
  <sheetData>
    <row r="1" spans="1:5" ht="64.5" customHeight="1" x14ac:dyDescent="0.2">
      <c r="A1" s="2"/>
      <c r="B1" s="35" t="s">
        <v>184</v>
      </c>
      <c r="C1" s="35"/>
      <c r="D1" s="35"/>
      <c r="E1" s="35"/>
    </row>
    <row r="2" spans="1:5" ht="50.25" customHeight="1" x14ac:dyDescent="0.25">
      <c r="A2" s="3"/>
      <c r="B2" s="4" t="s">
        <v>0</v>
      </c>
      <c r="C2" s="4" t="s">
        <v>1</v>
      </c>
      <c r="D2" s="4" t="s">
        <v>2</v>
      </c>
      <c r="E2" s="4" t="s">
        <v>3</v>
      </c>
    </row>
    <row r="3" spans="1:5" x14ac:dyDescent="0.2">
      <c r="A3" s="5" t="s">
        <v>4</v>
      </c>
      <c r="B3" s="36" t="s">
        <v>5</v>
      </c>
      <c r="C3" s="36"/>
      <c r="D3" s="36"/>
      <c r="E3" s="36"/>
    </row>
    <row r="4" spans="1:5" ht="13.5" customHeight="1" x14ac:dyDescent="0.2">
      <c r="A4" s="5" t="s">
        <v>6</v>
      </c>
      <c r="B4" s="6" t="s">
        <v>7</v>
      </c>
      <c r="C4" s="7">
        <v>11610</v>
      </c>
      <c r="D4" s="24">
        <f>C4/11725*100</f>
        <v>99.019189765458421</v>
      </c>
      <c r="E4" s="7"/>
    </row>
    <row r="5" spans="1:5" ht="24" x14ac:dyDescent="0.2">
      <c r="A5" s="5" t="s">
        <v>8</v>
      </c>
      <c r="B5" s="8" t="s">
        <v>9</v>
      </c>
      <c r="C5" s="7">
        <v>1.9</v>
      </c>
      <c r="D5" s="24">
        <f>C5-1.9</f>
        <v>0</v>
      </c>
      <c r="E5" s="7"/>
    </row>
    <row r="6" spans="1:5" ht="14.25" customHeight="1" x14ac:dyDescent="0.2">
      <c r="A6" s="9" t="s">
        <v>10</v>
      </c>
      <c r="B6" s="6" t="s">
        <v>11</v>
      </c>
      <c r="C6" s="10">
        <v>3.9239999999999999</v>
      </c>
      <c r="D6" s="22">
        <f>C6/4187*100</f>
        <v>9.3718652973489372E-2</v>
      </c>
      <c r="E6" s="10"/>
    </row>
    <row r="7" spans="1:5" x14ac:dyDescent="0.2">
      <c r="A7" s="5" t="s">
        <v>12</v>
      </c>
      <c r="B7" s="36" t="s">
        <v>13</v>
      </c>
      <c r="C7" s="36"/>
      <c r="D7" s="36"/>
      <c r="E7" s="36"/>
    </row>
    <row r="8" spans="1:5" ht="23.25" customHeight="1" x14ac:dyDescent="0.2">
      <c r="A8" s="11" t="s">
        <v>14</v>
      </c>
      <c r="B8" s="8" t="s">
        <v>15</v>
      </c>
      <c r="C8" s="12">
        <v>50950</v>
      </c>
      <c r="D8" s="30">
        <f>C8/45820*100</f>
        <v>111.19598428633783</v>
      </c>
      <c r="E8" s="10"/>
    </row>
    <row r="9" spans="1:5" ht="25.15" customHeight="1" x14ac:dyDescent="0.2">
      <c r="A9" s="11" t="s">
        <v>16</v>
      </c>
      <c r="B9" s="8" t="s">
        <v>17</v>
      </c>
      <c r="C9" s="12">
        <v>55064</v>
      </c>
      <c r="D9" s="30">
        <f>C9/47631*100</f>
        <v>115.60538304885475</v>
      </c>
      <c r="E9" s="10"/>
    </row>
    <row r="10" spans="1:5" ht="22.5" customHeight="1" x14ac:dyDescent="0.2">
      <c r="A10" s="11" t="s">
        <v>18</v>
      </c>
      <c r="B10" s="8" t="s">
        <v>19</v>
      </c>
      <c r="C10" s="12">
        <v>883.1</v>
      </c>
      <c r="D10" s="30">
        <f>C10/824.9*100</f>
        <v>107.0554006546248</v>
      </c>
      <c r="E10" s="10"/>
    </row>
    <row r="11" spans="1:5" ht="24" customHeight="1" x14ac:dyDescent="0.2">
      <c r="A11" s="11" t="s">
        <v>20</v>
      </c>
      <c r="B11" s="8" t="s">
        <v>21</v>
      </c>
      <c r="C11" s="12">
        <v>2888.9</v>
      </c>
      <c r="D11" s="30">
        <f>C11/3000.7*100</f>
        <v>96.274202686039928</v>
      </c>
      <c r="E11" s="10"/>
    </row>
    <row r="12" spans="1:5" ht="24.75" customHeight="1" x14ac:dyDescent="0.2">
      <c r="A12" s="11" t="s">
        <v>22</v>
      </c>
      <c r="B12" s="8" t="s">
        <v>23</v>
      </c>
      <c r="C12" s="12">
        <v>0</v>
      </c>
      <c r="D12" s="12" t="s">
        <v>183</v>
      </c>
      <c r="E12" s="10"/>
    </row>
    <row r="13" spans="1:5" x14ac:dyDescent="0.2">
      <c r="A13" s="11" t="s">
        <v>24</v>
      </c>
      <c r="B13" s="8" t="s">
        <v>25</v>
      </c>
      <c r="C13" s="12">
        <v>30410</v>
      </c>
      <c r="D13" s="30">
        <f>C13/28042*100</f>
        <v>108.44447614292847</v>
      </c>
      <c r="E13" s="10"/>
    </row>
    <row r="14" spans="1:5" x14ac:dyDescent="0.2">
      <c r="A14" s="13" t="s">
        <v>26</v>
      </c>
      <c r="B14" s="31" t="s">
        <v>27</v>
      </c>
      <c r="C14" s="31"/>
      <c r="D14" s="31"/>
      <c r="E14" s="31"/>
    </row>
    <row r="15" spans="1:5" ht="84.75" customHeight="1" x14ac:dyDescent="0.2">
      <c r="A15" s="9" t="s">
        <v>28</v>
      </c>
      <c r="B15" s="14" t="s">
        <v>29</v>
      </c>
      <c r="C15" s="10">
        <v>676.4</v>
      </c>
      <c r="D15" s="22">
        <f>C15/978.1*100</f>
        <v>69.154483181678756</v>
      </c>
      <c r="E15" s="10"/>
    </row>
    <row r="16" spans="1:5" x14ac:dyDescent="0.2">
      <c r="A16" s="9" t="s">
        <v>30</v>
      </c>
      <c r="B16" s="8" t="s">
        <v>31</v>
      </c>
      <c r="C16" s="12" t="s">
        <v>32</v>
      </c>
      <c r="D16" s="22">
        <f>D15/1.033</f>
        <v>66.945288656029774</v>
      </c>
      <c r="E16" s="10"/>
    </row>
    <row r="17" spans="1:5" ht="24" customHeight="1" x14ac:dyDescent="0.2">
      <c r="A17" s="9" t="s">
        <v>33</v>
      </c>
      <c r="B17" s="15" t="s">
        <v>34</v>
      </c>
      <c r="C17" s="10">
        <v>0</v>
      </c>
      <c r="D17" s="23" t="s">
        <v>183</v>
      </c>
      <c r="E17" s="10"/>
    </row>
    <row r="18" spans="1:5" x14ac:dyDescent="0.2">
      <c r="A18" s="9" t="s">
        <v>35</v>
      </c>
      <c r="B18" s="15" t="s">
        <v>36</v>
      </c>
      <c r="C18" s="12" t="s">
        <v>32</v>
      </c>
      <c r="D18" s="23" t="s">
        <v>183</v>
      </c>
      <c r="E18" s="10"/>
    </row>
    <row r="19" spans="1:5" x14ac:dyDescent="0.2">
      <c r="A19" s="9" t="s">
        <v>37</v>
      </c>
      <c r="B19" s="15" t="s">
        <v>38</v>
      </c>
      <c r="C19" s="10">
        <v>676.4</v>
      </c>
      <c r="D19" s="22">
        <f>C19/978.1*100</f>
        <v>69.154483181678756</v>
      </c>
      <c r="E19" s="10"/>
    </row>
    <row r="20" spans="1:5" x14ac:dyDescent="0.2">
      <c r="A20" s="9" t="s">
        <v>39</v>
      </c>
      <c r="B20" s="15" t="s">
        <v>36</v>
      </c>
      <c r="C20" s="12" t="s">
        <v>32</v>
      </c>
      <c r="D20" s="10">
        <v>66.900000000000006</v>
      </c>
      <c r="E20" s="10"/>
    </row>
    <row r="21" spans="1:5" ht="24" x14ac:dyDescent="0.2">
      <c r="A21" s="9" t="s">
        <v>39</v>
      </c>
      <c r="B21" s="15" t="s">
        <v>40</v>
      </c>
      <c r="C21" s="10">
        <v>0</v>
      </c>
      <c r="D21" s="23" t="s">
        <v>183</v>
      </c>
      <c r="E21" s="10"/>
    </row>
    <row r="22" spans="1:5" x14ac:dyDescent="0.2">
      <c r="A22" s="9" t="s">
        <v>41</v>
      </c>
      <c r="B22" s="15" t="s">
        <v>36</v>
      </c>
      <c r="C22" s="12" t="s">
        <v>32</v>
      </c>
      <c r="D22" s="23" t="s">
        <v>183</v>
      </c>
      <c r="E22" s="10"/>
    </row>
    <row r="23" spans="1:5" ht="24.75" customHeight="1" x14ac:dyDescent="0.2">
      <c r="A23" s="9" t="s">
        <v>42</v>
      </c>
      <c r="B23" s="8" t="s">
        <v>43</v>
      </c>
      <c r="C23" s="22">
        <v>766</v>
      </c>
      <c r="D23" s="22">
        <f>C23/593.6*100</f>
        <v>129.04312668463612</v>
      </c>
      <c r="E23" s="10"/>
    </row>
    <row r="24" spans="1:5" ht="24" x14ac:dyDescent="0.2">
      <c r="A24" s="9" t="s">
        <v>44</v>
      </c>
      <c r="B24" s="8" t="s">
        <v>45</v>
      </c>
      <c r="C24" s="12" t="s">
        <v>32</v>
      </c>
      <c r="D24" s="22">
        <f>D23/1.027</f>
        <v>125.65056152350159</v>
      </c>
      <c r="E24" s="10"/>
    </row>
    <row r="25" spans="1:5" ht="24" x14ac:dyDescent="0.2">
      <c r="A25" s="9" t="s">
        <v>46</v>
      </c>
      <c r="B25" s="8" t="s">
        <v>47</v>
      </c>
      <c r="C25" s="10">
        <v>10518.8</v>
      </c>
      <c r="D25" s="22">
        <f>C25/11056.3*100</f>
        <v>95.138518310827308</v>
      </c>
      <c r="E25" s="10"/>
    </row>
    <row r="26" spans="1:5" x14ac:dyDescent="0.2">
      <c r="A26" s="9" t="s">
        <v>48</v>
      </c>
      <c r="B26" s="8" t="s">
        <v>49</v>
      </c>
      <c r="C26" s="10">
        <v>2417</v>
      </c>
      <c r="D26" s="22">
        <f>C26/2252*100</f>
        <v>107.32682060390763</v>
      </c>
      <c r="E26" s="10"/>
    </row>
    <row r="27" spans="1:5" ht="24" x14ac:dyDescent="0.2">
      <c r="A27" s="9" t="s">
        <v>50</v>
      </c>
      <c r="B27" s="8" t="s">
        <v>51</v>
      </c>
      <c r="C27" s="10">
        <v>1102.5</v>
      </c>
      <c r="D27" s="22">
        <f>C27/1106.3*100</f>
        <v>99.656512699990969</v>
      </c>
      <c r="E27" s="10"/>
    </row>
    <row r="28" spans="1:5" x14ac:dyDescent="0.2">
      <c r="A28" s="9" t="s">
        <v>52</v>
      </c>
      <c r="B28" s="31" t="s">
        <v>53</v>
      </c>
      <c r="C28" s="31"/>
      <c r="D28" s="31"/>
      <c r="E28" s="31"/>
    </row>
    <row r="29" spans="1:5" ht="24.6" customHeight="1" x14ac:dyDescent="0.2">
      <c r="A29" s="9" t="s">
        <v>54</v>
      </c>
      <c r="B29" s="14" t="s">
        <v>55</v>
      </c>
      <c r="C29" s="10">
        <v>48.7</v>
      </c>
      <c r="D29" s="22">
        <f>C29/152.7*100</f>
        <v>31.892599869024234</v>
      </c>
      <c r="E29" s="10"/>
    </row>
    <row r="30" spans="1:5" ht="22.5" customHeight="1" x14ac:dyDescent="0.2">
      <c r="A30" s="9" t="s">
        <v>56</v>
      </c>
      <c r="B30" s="15" t="s">
        <v>57</v>
      </c>
      <c r="C30" s="12" t="s">
        <v>32</v>
      </c>
      <c r="D30" s="22">
        <f>D29/1.021</f>
        <v>31.236630625880743</v>
      </c>
      <c r="E30" s="10"/>
    </row>
    <row r="31" spans="1:5" ht="26.45" customHeight="1" x14ac:dyDescent="0.2">
      <c r="A31" s="9" t="s">
        <v>58</v>
      </c>
      <c r="B31" s="8" t="s">
        <v>59</v>
      </c>
      <c r="C31" s="10">
        <v>214.5</v>
      </c>
      <c r="D31" s="22">
        <f>C31/208.3*100</f>
        <v>102.97647623619778</v>
      </c>
      <c r="E31" s="10"/>
    </row>
    <row r="32" spans="1:5" ht="24" x14ac:dyDescent="0.2">
      <c r="A32" s="9" t="s">
        <v>60</v>
      </c>
      <c r="B32" s="8" t="s">
        <v>61</v>
      </c>
      <c r="C32" s="10">
        <v>68.099999999999994</v>
      </c>
      <c r="D32" s="22">
        <f>C32/71*100</f>
        <v>95.91549295774648</v>
      </c>
      <c r="E32" s="10"/>
    </row>
    <row r="33" spans="1:5" x14ac:dyDescent="0.2">
      <c r="A33" s="9" t="s">
        <v>62</v>
      </c>
      <c r="B33" s="31" t="s">
        <v>63</v>
      </c>
      <c r="C33" s="31"/>
      <c r="D33" s="31"/>
      <c r="E33" s="31"/>
    </row>
    <row r="34" spans="1:5" x14ac:dyDescent="0.2">
      <c r="A34" s="9" t="s">
        <v>64</v>
      </c>
      <c r="B34" s="8" t="s">
        <v>65</v>
      </c>
      <c r="C34" s="10">
        <v>968.8</v>
      </c>
      <c r="D34" s="22">
        <f>C34/918.3*100</f>
        <v>105.4992921703147</v>
      </c>
      <c r="E34" s="10"/>
    </row>
    <row r="35" spans="1:5" ht="23.25" customHeight="1" x14ac:dyDescent="0.2">
      <c r="A35" s="9" t="s">
        <v>66</v>
      </c>
      <c r="B35" s="8" t="s">
        <v>67</v>
      </c>
      <c r="C35" s="12" t="s">
        <v>32</v>
      </c>
      <c r="D35" s="22">
        <f>D34/1.05</f>
        <v>100.47551635268067</v>
      </c>
      <c r="E35" s="10"/>
    </row>
    <row r="36" spans="1:5" ht="15" customHeight="1" x14ac:dyDescent="0.2">
      <c r="A36" s="9" t="s">
        <v>68</v>
      </c>
      <c r="B36" s="8" t="s">
        <v>69</v>
      </c>
      <c r="C36" s="12">
        <v>8.6</v>
      </c>
      <c r="D36" s="22">
        <f>C36/7.9*100</f>
        <v>108.86075949367087</v>
      </c>
      <c r="E36" s="10"/>
    </row>
    <row r="37" spans="1:5" ht="24" x14ac:dyDescent="0.2">
      <c r="A37" s="9" t="s">
        <v>70</v>
      </c>
      <c r="B37" s="8" t="s">
        <v>71</v>
      </c>
      <c r="C37" s="12" t="s">
        <v>32</v>
      </c>
      <c r="D37" s="22">
        <f>D36/1.05</f>
        <v>103.67691380349606</v>
      </c>
      <c r="E37" s="10"/>
    </row>
    <row r="38" spans="1:5" ht="15.75" customHeight="1" x14ac:dyDescent="0.2">
      <c r="A38" s="9" t="s">
        <v>72</v>
      </c>
      <c r="B38" s="8" t="s">
        <v>73</v>
      </c>
      <c r="C38" s="10">
        <v>113.3</v>
      </c>
      <c r="D38" s="22">
        <f>C38/106.9*100</f>
        <v>105.98690364826939</v>
      </c>
      <c r="E38" s="10"/>
    </row>
    <row r="39" spans="1:5" ht="15.75" customHeight="1" x14ac:dyDescent="0.2">
      <c r="A39" s="9" t="s">
        <v>74</v>
      </c>
      <c r="B39" s="8" t="s">
        <v>75</v>
      </c>
      <c r="C39" s="12" t="s">
        <v>32</v>
      </c>
      <c r="D39" s="22">
        <f>D38/1.059</f>
        <v>100.08206199081151</v>
      </c>
      <c r="E39" s="10"/>
    </row>
    <row r="40" spans="1:5" ht="15.75" customHeight="1" x14ac:dyDescent="0.2">
      <c r="A40" s="9" t="s">
        <v>76</v>
      </c>
      <c r="B40" s="8" t="s">
        <v>77</v>
      </c>
      <c r="C40" s="12">
        <v>30.4</v>
      </c>
      <c r="D40" s="22">
        <f>C40/27.8*100</f>
        <v>109.3525179856115</v>
      </c>
      <c r="E40" s="10"/>
    </row>
    <row r="41" spans="1:5" ht="16.5" customHeight="1" x14ac:dyDescent="0.2">
      <c r="A41" s="9" t="s">
        <v>78</v>
      </c>
      <c r="B41" s="16" t="s">
        <v>79</v>
      </c>
      <c r="C41" s="12" t="s">
        <v>32</v>
      </c>
      <c r="D41" s="22">
        <f>D40/1.059</f>
        <v>103.26016806951039</v>
      </c>
      <c r="E41" s="10"/>
    </row>
    <row r="42" spans="1:5" x14ac:dyDescent="0.2">
      <c r="A42" s="9" t="s">
        <v>80</v>
      </c>
      <c r="B42" s="31" t="s">
        <v>81</v>
      </c>
      <c r="C42" s="31"/>
      <c r="D42" s="31"/>
      <c r="E42" s="31"/>
    </row>
    <row r="43" spans="1:5" ht="24" x14ac:dyDescent="0.2">
      <c r="A43" s="9" t="s">
        <v>82</v>
      </c>
      <c r="B43" s="6" t="s">
        <v>83</v>
      </c>
      <c r="C43" s="17">
        <v>37</v>
      </c>
      <c r="D43" s="17">
        <f>C43-30.9</f>
        <v>6.1000000000000014</v>
      </c>
      <c r="E43" s="17"/>
    </row>
    <row r="44" spans="1:5" x14ac:dyDescent="0.2">
      <c r="A44" s="9" t="s">
        <v>84</v>
      </c>
      <c r="B44" s="8" t="s">
        <v>85</v>
      </c>
      <c r="C44" s="10">
        <v>26</v>
      </c>
      <c r="D44" s="22">
        <f>C44/30*100</f>
        <v>86.666666666666671</v>
      </c>
      <c r="E44" s="10"/>
    </row>
    <row r="45" spans="1:5" ht="15.75" customHeight="1" x14ac:dyDescent="0.2">
      <c r="A45" s="9" t="s">
        <v>86</v>
      </c>
      <c r="B45" s="8" t="s">
        <v>87</v>
      </c>
      <c r="C45" s="10">
        <v>386</v>
      </c>
      <c r="D45" s="22">
        <f>C45/438*100</f>
        <v>88.12785388127854</v>
      </c>
      <c r="E45" s="10"/>
    </row>
    <row r="46" spans="1:5" ht="24" x14ac:dyDescent="0.2">
      <c r="A46" s="9" t="s">
        <v>88</v>
      </c>
      <c r="B46" s="8" t="s">
        <v>89</v>
      </c>
      <c r="C46" s="10">
        <v>213</v>
      </c>
      <c r="D46" s="22">
        <f>C46/209*100</f>
        <v>101.91387559808614</v>
      </c>
      <c r="E46" s="10"/>
    </row>
    <row r="47" spans="1:5" x14ac:dyDescent="0.2">
      <c r="A47" s="9" t="s">
        <v>90</v>
      </c>
      <c r="B47" s="31" t="s">
        <v>91</v>
      </c>
      <c r="C47" s="31"/>
      <c r="D47" s="31"/>
      <c r="E47" s="31"/>
    </row>
    <row r="48" spans="1:5" ht="26.25" customHeight="1" x14ac:dyDescent="0.2">
      <c r="A48" s="9" t="s">
        <v>92</v>
      </c>
      <c r="B48" s="8" t="s">
        <v>93</v>
      </c>
      <c r="C48" s="10">
        <v>262.8</v>
      </c>
      <c r="D48" s="25">
        <f>C48/352.5*100</f>
        <v>74.553191489361708</v>
      </c>
      <c r="E48" s="17"/>
    </row>
    <row r="49" spans="1:5" x14ac:dyDescent="0.2">
      <c r="A49" s="9" t="s">
        <v>94</v>
      </c>
      <c r="B49" s="8" t="s">
        <v>95</v>
      </c>
      <c r="C49" s="12" t="s">
        <v>32</v>
      </c>
      <c r="D49" s="25">
        <f>D48/1.015</f>
        <v>73.451420186563269</v>
      </c>
      <c r="E49" s="17"/>
    </row>
    <row r="50" spans="1:5" ht="24" x14ac:dyDescent="0.2">
      <c r="A50" s="9" t="s">
        <v>96</v>
      </c>
      <c r="B50" s="8" t="s">
        <v>97</v>
      </c>
      <c r="C50" s="29">
        <v>100</v>
      </c>
      <c r="D50" s="22">
        <f>C50/96.7*100</f>
        <v>103.41261633919339</v>
      </c>
      <c r="E50" s="10"/>
    </row>
    <row r="51" spans="1:5" x14ac:dyDescent="0.2">
      <c r="A51" s="9" t="s">
        <v>98</v>
      </c>
      <c r="B51" s="8" t="s">
        <v>95</v>
      </c>
      <c r="C51" s="12" t="s">
        <v>32</v>
      </c>
      <c r="D51" s="25">
        <f>D50/1.015</f>
        <v>101.88435107309695</v>
      </c>
      <c r="E51" s="10"/>
    </row>
    <row r="52" spans="1:5" x14ac:dyDescent="0.2">
      <c r="A52" s="9" t="s">
        <v>99</v>
      </c>
      <c r="B52" s="32" t="s">
        <v>100</v>
      </c>
      <c r="C52" s="33"/>
      <c r="D52" s="33"/>
      <c r="E52" s="34"/>
    </row>
    <row r="53" spans="1:5" ht="36" x14ac:dyDescent="0.2">
      <c r="A53" s="9" t="s">
        <v>101</v>
      </c>
      <c r="B53" s="8" t="s">
        <v>102</v>
      </c>
      <c r="C53" s="18">
        <v>1</v>
      </c>
      <c r="D53" s="10">
        <v>100</v>
      </c>
      <c r="E53" s="10"/>
    </row>
    <row r="54" spans="1:5" ht="23.25" customHeight="1" x14ac:dyDescent="0.2">
      <c r="A54" s="9" t="s">
        <v>103</v>
      </c>
      <c r="B54" s="8" t="s">
        <v>104</v>
      </c>
      <c r="C54" s="18">
        <v>0</v>
      </c>
      <c r="D54" s="23" t="s">
        <v>183</v>
      </c>
      <c r="E54" s="10"/>
    </row>
    <row r="55" spans="1:5" ht="15" customHeight="1" x14ac:dyDescent="0.2">
      <c r="A55" s="9" t="s">
        <v>105</v>
      </c>
      <c r="B55" s="31" t="s">
        <v>106</v>
      </c>
      <c r="C55" s="31"/>
      <c r="D55" s="31"/>
      <c r="E55" s="31"/>
    </row>
    <row r="56" spans="1:5" ht="22.5" customHeight="1" x14ac:dyDescent="0.2">
      <c r="A56" s="9" t="s">
        <v>107</v>
      </c>
      <c r="B56" s="8" t="s">
        <v>108</v>
      </c>
      <c r="C56" s="10">
        <v>108.9</v>
      </c>
      <c r="D56" s="22">
        <f>C56/318.2*100</f>
        <v>34.223758642363293</v>
      </c>
      <c r="E56" s="10"/>
    </row>
    <row r="57" spans="1:5" ht="14.25" customHeight="1" x14ac:dyDescent="0.2">
      <c r="A57" s="9" t="s">
        <v>109</v>
      </c>
      <c r="B57" s="8" t="s">
        <v>110</v>
      </c>
      <c r="C57" s="10">
        <v>60.7</v>
      </c>
      <c r="D57" s="22">
        <f>C57/25*100</f>
        <v>242.79999999999998</v>
      </c>
      <c r="E57" s="10"/>
    </row>
    <row r="58" spans="1:5" ht="15" customHeight="1" x14ac:dyDescent="0.2">
      <c r="A58" s="9" t="s">
        <v>111</v>
      </c>
      <c r="B58" s="6" t="s">
        <v>112</v>
      </c>
      <c r="C58" s="10">
        <v>40.200000000000003</v>
      </c>
      <c r="D58" s="22">
        <f>C58/280.2*100</f>
        <v>14.34689507494647</v>
      </c>
      <c r="E58" s="10"/>
    </row>
    <row r="59" spans="1:5" ht="14.25" customHeight="1" x14ac:dyDescent="0.2">
      <c r="A59" s="9" t="s">
        <v>113</v>
      </c>
      <c r="B59" s="8" t="s">
        <v>114</v>
      </c>
      <c r="C59" s="22">
        <v>50</v>
      </c>
      <c r="D59" s="22">
        <f>C59-41.2</f>
        <v>8.7999999999999972</v>
      </c>
      <c r="E59" s="10"/>
    </row>
    <row r="60" spans="1:5" ht="15" customHeight="1" x14ac:dyDescent="0.2">
      <c r="A60" s="9" t="s">
        <v>115</v>
      </c>
      <c r="B60" s="8" t="s">
        <v>116</v>
      </c>
      <c r="C60" s="10">
        <v>18.5</v>
      </c>
      <c r="D60" s="22">
        <f>C60/40.9*100</f>
        <v>45.23227383863081</v>
      </c>
      <c r="E60" s="10"/>
    </row>
    <row r="61" spans="1:5" x14ac:dyDescent="0.2">
      <c r="A61" s="9" t="s">
        <v>117</v>
      </c>
      <c r="B61" s="8" t="s">
        <v>118</v>
      </c>
      <c r="C61" s="10">
        <v>0</v>
      </c>
      <c r="D61" s="22" t="s">
        <v>183</v>
      </c>
      <c r="E61" s="10"/>
    </row>
    <row r="62" spans="1:5" x14ac:dyDescent="0.2">
      <c r="A62" s="9" t="s">
        <v>119</v>
      </c>
      <c r="B62" s="8" t="s">
        <v>120</v>
      </c>
      <c r="C62" s="10">
        <v>0</v>
      </c>
      <c r="D62" s="22" t="s">
        <v>183</v>
      </c>
      <c r="E62" s="10"/>
    </row>
    <row r="63" spans="1:5" x14ac:dyDescent="0.2">
      <c r="A63" s="9" t="s">
        <v>121</v>
      </c>
      <c r="B63" s="8" t="s">
        <v>122</v>
      </c>
      <c r="C63" s="10">
        <v>18.5</v>
      </c>
      <c r="D63" s="22">
        <f>C63/21.7*100</f>
        <v>85.253456221198164</v>
      </c>
      <c r="E63" s="10"/>
    </row>
    <row r="64" spans="1:5" ht="14.25" customHeight="1" x14ac:dyDescent="0.2">
      <c r="A64" s="9" t="s">
        <v>123</v>
      </c>
      <c r="B64" s="8" t="s">
        <v>124</v>
      </c>
      <c r="C64" s="10">
        <v>592.5</v>
      </c>
      <c r="D64" s="22">
        <f>C64/950.7*100</f>
        <v>62.322499211107605</v>
      </c>
      <c r="E64" s="10"/>
    </row>
    <row r="65" spans="1:5" ht="24" x14ac:dyDescent="0.2">
      <c r="A65" s="9" t="s">
        <v>125</v>
      </c>
      <c r="B65" s="8" t="s">
        <v>126</v>
      </c>
      <c r="C65" s="10">
        <v>14</v>
      </c>
      <c r="D65" s="22">
        <f>C65/2.9*100</f>
        <v>482.75862068965517</v>
      </c>
      <c r="E65" s="10"/>
    </row>
    <row r="66" spans="1:5" ht="13.5" customHeight="1" x14ac:dyDescent="0.2">
      <c r="A66" s="9" t="s">
        <v>127</v>
      </c>
      <c r="B66" s="8" t="s">
        <v>128</v>
      </c>
      <c r="C66" s="10">
        <v>530.4</v>
      </c>
      <c r="D66" s="22">
        <f>C66/809.3*100</f>
        <v>65.538119362411962</v>
      </c>
      <c r="E66" s="10"/>
    </row>
    <row r="67" spans="1:5" ht="24" x14ac:dyDescent="0.2">
      <c r="A67" s="9" t="s">
        <v>129</v>
      </c>
      <c r="B67" s="8" t="s">
        <v>130</v>
      </c>
      <c r="C67" s="10">
        <v>35.1</v>
      </c>
      <c r="D67" s="22">
        <f>C67/29.5*100</f>
        <v>118.98305084745763</v>
      </c>
      <c r="E67" s="10"/>
    </row>
    <row r="68" spans="1:5" x14ac:dyDescent="0.2">
      <c r="A68" s="9" t="s">
        <v>131</v>
      </c>
      <c r="B68" s="31" t="s">
        <v>132</v>
      </c>
      <c r="C68" s="31"/>
      <c r="D68" s="31"/>
      <c r="E68" s="31"/>
    </row>
    <row r="69" spans="1:5" ht="14.45" customHeight="1" x14ac:dyDescent="0.2">
      <c r="A69" s="9" t="s">
        <v>133</v>
      </c>
      <c r="B69" s="8" t="s">
        <v>134</v>
      </c>
      <c r="C69" s="17">
        <v>649.70000000000005</v>
      </c>
      <c r="D69" s="25">
        <f>C69/569.5*100</f>
        <v>114.08252853380159</v>
      </c>
      <c r="E69" s="10"/>
    </row>
    <row r="70" spans="1:5" ht="23.25" customHeight="1" x14ac:dyDescent="0.2">
      <c r="A70" s="9" t="s">
        <v>135</v>
      </c>
      <c r="B70" s="8" t="s">
        <v>136</v>
      </c>
      <c r="C70" s="17">
        <v>375.8</v>
      </c>
      <c r="D70" s="25">
        <f>C70/343.1*100</f>
        <v>109.5307490527543</v>
      </c>
      <c r="E70" s="10"/>
    </row>
    <row r="71" spans="1:5" x14ac:dyDescent="0.2">
      <c r="A71" s="9"/>
      <c r="B71" s="8" t="s">
        <v>137</v>
      </c>
      <c r="C71" s="17"/>
      <c r="D71" s="25"/>
      <c r="E71" s="10"/>
    </row>
    <row r="72" spans="1:5" x14ac:dyDescent="0.2">
      <c r="A72" s="9" t="s">
        <v>138</v>
      </c>
      <c r="B72" s="8" t="s">
        <v>139</v>
      </c>
      <c r="C72" s="25">
        <v>103</v>
      </c>
      <c r="D72" s="25">
        <f>C72/94.5*100</f>
        <v>108.994708994709</v>
      </c>
      <c r="E72" s="10"/>
    </row>
    <row r="73" spans="1:5" ht="24" x14ac:dyDescent="0.2">
      <c r="A73" s="9" t="s">
        <v>135</v>
      </c>
      <c r="B73" s="8" t="s">
        <v>140</v>
      </c>
      <c r="C73" s="17">
        <v>593.6</v>
      </c>
      <c r="D73" s="25">
        <f>C73/540.2*100</f>
        <v>109.88522769344686</v>
      </c>
      <c r="E73" s="10"/>
    </row>
    <row r="74" spans="1:5" x14ac:dyDescent="0.2">
      <c r="A74" s="9" t="s">
        <v>138</v>
      </c>
      <c r="B74" s="8" t="s">
        <v>141</v>
      </c>
      <c r="C74" s="10">
        <v>56.4</v>
      </c>
      <c r="D74" s="22">
        <f>C74/58.3*100</f>
        <v>96.740994854202398</v>
      </c>
      <c r="E74" s="10"/>
    </row>
    <row r="75" spans="1:5" x14ac:dyDescent="0.2">
      <c r="A75" s="9" t="s">
        <v>142</v>
      </c>
      <c r="B75" s="8" t="s">
        <v>143</v>
      </c>
      <c r="C75" s="10">
        <v>295.10000000000002</v>
      </c>
      <c r="D75" s="22">
        <f>C75/260.4*100</f>
        <v>113.32565284178189</v>
      </c>
      <c r="E75" s="10"/>
    </row>
    <row r="76" spans="1:5" x14ac:dyDescent="0.2">
      <c r="A76" s="9" t="s">
        <v>144</v>
      </c>
      <c r="B76" s="8" t="s">
        <v>145</v>
      </c>
      <c r="C76" s="10">
        <v>81.900000000000006</v>
      </c>
      <c r="D76" s="22">
        <f>C76/74.2*100</f>
        <v>110.37735849056605</v>
      </c>
      <c r="E76" s="10"/>
    </row>
    <row r="77" spans="1:5" ht="16.5" customHeight="1" x14ac:dyDescent="0.2">
      <c r="A77" s="9" t="s">
        <v>146</v>
      </c>
      <c r="B77" s="8" t="s">
        <v>147</v>
      </c>
      <c r="C77" s="10">
        <v>69.2</v>
      </c>
      <c r="D77" s="22">
        <f>C77/60*100</f>
        <v>115.33333333333333</v>
      </c>
      <c r="E77" s="10"/>
    </row>
    <row r="78" spans="1:5" ht="21.75" customHeight="1" x14ac:dyDescent="0.2">
      <c r="A78" s="9" t="s">
        <v>148</v>
      </c>
      <c r="B78" s="8" t="s">
        <v>149</v>
      </c>
      <c r="C78" s="26">
        <f>C69/C4*1000000</f>
        <v>55960.378983634801</v>
      </c>
      <c r="D78" s="22">
        <f>C78/48571.4*100</f>
        <v>115.21261273843209</v>
      </c>
      <c r="E78" s="10"/>
    </row>
    <row r="79" spans="1:5" ht="24" customHeight="1" x14ac:dyDescent="0.2">
      <c r="A79" s="9" t="s">
        <v>150</v>
      </c>
      <c r="B79" s="8" t="s">
        <v>151</v>
      </c>
      <c r="C79" s="26">
        <f>C72/C4*1000000</f>
        <v>8871.6623600344519</v>
      </c>
      <c r="D79" s="22">
        <f>C79/8059.7*100</f>
        <v>110.07434966604777</v>
      </c>
      <c r="E79" s="10"/>
    </row>
    <row r="80" spans="1:5" x14ac:dyDescent="0.2">
      <c r="A80" s="9" t="s">
        <v>152</v>
      </c>
      <c r="B80" s="31" t="s">
        <v>153</v>
      </c>
      <c r="C80" s="31"/>
      <c r="D80" s="31"/>
      <c r="E80" s="31"/>
    </row>
    <row r="81" spans="1:48" x14ac:dyDescent="0.2">
      <c r="A81" s="9" t="s">
        <v>154</v>
      </c>
      <c r="B81" s="8" t="s">
        <v>155</v>
      </c>
      <c r="C81" s="17">
        <v>350170</v>
      </c>
      <c r="D81" s="25">
        <f>C81/349450*100</f>
        <v>100.20603805980828</v>
      </c>
      <c r="E81" s="12"/>
    </row>
    <row r="82" spans="1:48" ht="35.25" customHeight="1" x14ac:dyDescent="0.2">
      <c r="A82" s="9" t="s">
        <v>156</v>
      </c>
      <c r="B82" s="8" t="s">
        <v>157</v>
      </c>
      <c r="C82" s="27">
        <f>C81/C4</f>
        <v>30.161068044788976</v>
      </c>
      <c r="D82" s="27">
        <f>C82/29.8*100</f>
        <v>101.2116377341912</v>
      </c>
      <c r="E82" s="12"/>
    </row>
    <row r="83" spans="1:48" ht="24" x14ac:dyDescent="0.2">
      <c r="A83" s="9" t="s">
        <v>158</v>
      </c>
      <c r="B83" s="8" t="s">
        <v>159</v>
      </c>
      <c r="C83" s="18">
        <v>57</v>
      </c>
      <c r="D83" s="27">
        <f>C83/59*100</f>
        <v>96.610169491525426</v>
      </c>
      <c r="E83" s="12"/>
    </row>
    <row r="84" spans="1:48" ht="24" x14ac:dyDescent="0.2">
      <c r="A84" s="9" t="s">
        <v>160</v>
      </c>
      <c r="B84" s="8" t="s">
        <v>161</v>
      </c>
      <c r="C84" s="18">
        <v>755</v>
      </c>
      <c r="D84" s="27">
        <f>C84/558*100</f>
        <v>135.30465949820788</v>
      </c>
      <c r="E84" s="12"/>
    </row>
    <row r="85" spans="1:48" ht="33" customHeight="1" x14ac:dyDescent="0.2">
      <c r="A85" s="9" t="s">
        <v>162</v>
      </c>
      <c r="B85" s="8" t="s">
        <v>163</v>
      </c>
      <c r="C85" s="18">
        <v>1</v>
      </c>
      <c r="D85" s="27">
        <f>C85/1*100</f>
        <v>100</v>
      </c>
      <c r="E85" s="12"/>
    </row>
    <row r="86" spans="1:48" x14ac:dyDescent="0.2">
      <c r="A86" s="9" t="s">
        <v>164</v>
      </c>
      <c r="B86" s="31" t="s">
        <v>165</v>
      </c>
      <c r="C86" s="31"/>
      <c r="D86" s="31"/>
      <c r="E86" s="31"/>
    </row>
    <row r="87" spans="1:48" ht="24" x14ac:dyDescent="0.2">
      <c r="A87" s="9" t="s">
        <v>166</v>
      </c>
      <c r="B87" s="8" t="s">
        <v>167</v>
      </c>
      <c r="C87" s="17">
        <v>0</v>
      </c>
      <c r="D87" s="17" t="s">
        <v>183</v>
      </c>
      <c r="E87" s="17"/>
    </row>
    <row r="88" spans="1:48" ht="24" x14ac:dyDescent="0.2">
      <c r="A88" s="9" t="s">
        <v>168</v>
      </c>
      <c r="B88" s="8" t="s">
        <v>169</v>
      </c>
      <c r="C88" s="25">
        <f>1.391/C6*100</f>
        <v>35.448521916411821</v>
      </c>
      <c r="D88" s="25">
        <f>C88-33.7</f>
        <v>1.7485219164118178</v>
      </c>
      <c r="E88" s="17"/>
    </row>
    <row r="89" spans="1:48" ht="14.25" customHeight="1" x14ac:dyDescent="0.2">
      <c r="A89" s="9" t="s">
        <v>170</v>
      </c>
      <c r="B89" s="8" t="s">
        <v>171</v>
      </c>
      <c r="C89" s="25">
        <f>592/2446*100</f>
        <v>24.202780049059687</v>
      </c>
      <c r="D89" s="25">
        <f>C89-33.7</f>
        <v>-9.4972199509403161</v>
      </c>
      <c r="E89" s="17"/>
    </row>
    <row r="90" spans="1:48" s="15" customFormat="1" ht="96.75" customHeight="1" x14ac:dyDescent="0.2">
      <c r="A90" s="15" t="s">
        <v>172</v>
      </c>
      <c r="B90" s="15" t="s">
        <v>173</v>
      </c>
      <c r="C90" s="25">
        <v>100</v>
      </c>
      <c r="D90" s="25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33.75" customHeight="1" x14ac:dyDescent="0.2">
      <c r="A91" s="9" t="s">
        <v>174</v>
      </c>
      <c r="B91" s="15" t="s">
        <v>175</v>
      </c>
      <c r="C91" s="25">
        <v>100</v>
      </c>
      <c r="D91" s="25">
        <v>0</v>
      </c>
      <c r="E91" s="17"/>
    </row>
    <row r="92" spans="1:48" ht="25.5" customHeight="1" x14ac:dyDescent="0.2">
      <c r="A92" s="9" t="s">
        <v>176</v>
      </c>
      <c r="B92" s="8" t="s">
        <v>177</v>
      </c>
      <c r="C92" s="27">
        <f>351/C4*100</f>
        <v>3.0232558139534884</v>
      </c>
      <c r="D92" s="27">
        <f>C92-4.5</f>
        <v>-1.4767441860465116</v>
      </c>
      <c r="E92" s="12"/>
    </row>
    <row r="93" spans="1:48" ht="36" x14ac:dyDescent="0.2">
      <c r="A93" s="9" t="s">
        <v>178</v>
      </c>
      <c r="B93" s="8" t="s">
        <v>179</v>
      </c>
      <c r="C93" s="18">
        <v>0</v>
      </c>
      <c r="D93" s="28" t="s">
        <v>183</v>
      </c>
      <c r="E93" s="12"/>
    </row>
    <row r="94" spans="1:48" ht="24" x14ac:dyDescent="0.2">
      <c r="A94" s="9" t="s">
        <v>180</v>
      </c>
      <c r="B94" s="8" t="s">
        <v>181</v>
      </c>
      <c r="C94" s="18">
        <v>79434</v>
      </c>
      <c r="D94" s="27">
        <f>C94/63361*100</f>
        <v>125.36733953062608</v>
      </c>
      <c r="E94" s="12"/>
    </row>
    <row r="95" spans="1:48" ht="33.75" x14ac:dyDescent="0.2">
      <c r="A95" s="19"/>
      <c r="B95" s="20" t="s">
        <v>182</v>
      </c>
      <c r="E95" s="21"/>
    </row>
    <row r="96" spans="1:48" ht="15.75" customHeight="1" x14ac:dyDescent="0.2"/>
  </sheetData>
  <mergeCells count="13">
    <mergeCell ref="B1:E1"/>
    <mergeCell ref="B3:E3"/>
    <mergeCell ref="B7:E7"/>
    <mergeCell ref="B14:E14"/>
    <mergeCell ref="B28:E28"/>
    <mergeCell ref="B68:E68"/>
    <mergeCell ref="B80:E80"/>
    <mergeCell ref="B86:E86"/>
    <mergeCell ref="B33:E33"/>
    <mergeCell ref="B42:E42"/>
    <mergeCell ref="B47:E47"/>
    <mergeCell ref="B52:E52"/>
    <mergeCell ref="B55:E55"/>
  </mergeCells>
  <pageMargins left="0.78740199999999982" right="0.78740199999999982" top="0.39370099999999991" bottom="0.39370099999999991" header="0.51181100000000002" footer="0.31496099999999999"/>
  <pageSetup paperSize="9" scale="97" fitToHeight="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ЗАО "НИТРО"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Полянских Маргарита Александровна</dc:creator>
  <cp:lastModifiedBy>Gorobtsova</cp:lastModifiedBy>
  <cp:revision>3</cp:revision>
  <cp:lastPrinted>2025-08-01T03:59:20Z</cp:lastPrinted>
  <dcterms:created xsi:type="dcterms:W3CDTF">2006-01-11T04:21:00Z</dcterms:created>
  <dcterms:modified xsi:type="dcterms:W3CDTF">2025-08-01T04:25:08Z</dcterms:modified>
  <cp:version>1048576</cp:version>
</cp:coreProperties>
</file>